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khalv\Downloads\"/>
    </mc:Choice>
  </mc:AlternateContent>
  <xr:revisionPtr revIDLastSave="0" documentId="13_ncr:1_{271C312E-483A-46A2-86E2-C306A1393519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H28" i="1" s="1"/>
  <c r="G20" i="1"/>
  <c r="H20" i="1" s="1"/>
  <c r="H23" i="1" s="1"/>
  <c r="C23" i="1"/>
  <c r="B23" i="1"/>
  <c r="C17" i="1"/>
  <c r="B17" i="1"/>
  <c r="B28" i="1"/>
  <c r="B29" i="1" s="1"/>
  <c r="C28" i="1"/>
  <c r="C29" i="1" s="1"/>
  <c r="B25" i="1" l="1"/>
  <c r="C25" i="1"/>
  <c r="G28" i="1"/>
  <c r="G23" i="1"/>
  <c r="I23" i="1"/>
  <c r="I17" i="1"/>
  <c r="E23" i="1"/>
  <c r="F23" i="1"/>
  <c r="F17" i="1"/>
  <c r="G17" i="1" s="1"/>
  <c r="E17" i="1"/>
  <c r="D23" i="1"/>
  <c r="D17" i="1"/>
  <c r="D25" i="1" s="1"/>
  <c r="I28" i="1"/>
  <c r="F28" i="1"/>
  <c r="F29" i="1" s="1"/>
  <c r="E28" i="1"/>
  <c r="E29" i="1" s="1"/>
  <c r="D28" i="1"/>
  <c r="D29" i="1" s="1"/>
  <c r="I25" i="1" l="1"/>
  <c r="F25" i="1"/>
  <c r="H17" i="1"/>
  <c r="H27" i="1" s="1"/>
  <c r="H29" i="1" s="1"/>
  <c r="G27" i="1"/>
  <c r="G29" i="1" s="1"/>
  <c r="E25" i="1"/>
</calcChain>
</file>

<file path=xl/sharedStrings.xml><?xml version="1.0" encoding="utf-8"?>
<sst xmlns="http://schemas.openxmlformats.org/spreadsheetml/2006/main" count="30" uniqueCount="28">
  <si>
    <t>Year</t>
  </si>
  <si>
    <t>Budget</t>
  </si>
  <si>
    <t>Category</t>
  </si>
  <si>
    <t>Property</t>
  </si>
  <si>
    <t>General giving</t>
  </si>
  <si>
    <t xml:space="preserve"> </t>
  </si>
  <si>
    <t>Designated</t>
  </si>
  <si>
    <t>Transfer</t>
  </si>
  <si>
    <t>Holy Cross Financial Trend</t>
  </si>
  <si>
    <t>Projections</t>
  </si>
  <si>
    <t>Total Income</t>
  </si>
  <si>
    <t>Other</t>
  </si>
  <si>
    <t>Expense</t>
  </si>
  <si>
    <t>Income</t>
  </si>
  <si>
    <t>Clergy/staff</t>
  </si>
  <si>
    <t>Mortgage</t>
  </si>
  <si>
    <t>Administration</t>
  </si>
  <si>
    <t>Improvements</t>
  </si>
  <si>
    <t>Total Property</t>
  </si>
  <si>
    <t>Programs</t>
  </si>
  <si>
    <t>Total Expense</t>
  </si>
  <si>
    <t xml:space="preserve">Projection assumptions = </t>
  </si>
  <si>
    <t>General giving will continue to decrease at the average rate</t>
  </si>
  <si>
    <t>Designated and transfer are extended by the average amount excluding 2017</t>
  </si>
  <si>
    <t>Other income increased 10% yearly to reflect increased building use income</t>
  </si>
  <si>
    <t>Clergy, staff, administratoion and property are increased by the average annual increase</t>
  </si>
  <si>
    <t>Mortgage and building improvements are assumed constant.</t>
  </si>
  <si>
    <t>Net gain/loss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</si>
</sst>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/>
    <xf numFmtId="0" fontId="7" fillId="0" borderId="0" xfId="0" applyFont="1"/>
    <xf numFmtId="0" fontId="0" fillId="0" borderId="0" xfId="0" applyFont="1"/>
    <xf numFmtId="0" fontId="10" fillId="0" borderId="0" xfId="0" applyFont="1"/>
    <xf numFmtId="44" fontId="0" fillId="0" borderId="0" xfId="1" applyFont="1"/>
    <xf numFmtId="44" fontId="6" fillId="0" borderId="0" xfId="1" applyFont="1"/>
    <xf numFmtId="44" fontId="3" fillId="0" borderId="0" xfId="1" applyFont="1"/>
    <xf numFmtId="164" fontId="10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/>
    <xf numFmtId="164" fontId="0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4" fontId="10" fillId="0" borderId="0" xfId="1" applyFont="1"/>
    <xf numFmtId="164" fontId="11" fillId="0" borderId="0" xfId="0" applyNumberFormat="1" applyFont="1"/>
    <xf numFmtId="44" fontId="11" fillId="0" borderId="0" xfId="1" applyFont="1"/>
    <xf numFmtId="0" fontId="1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Holy Cross income expense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Sheet1!$A$27</c:f>
              <c:strCache>
                <c:ptCount val="1"/>
                <c:pt idx="0">
                  <c:v>Total Expense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Sheet1!$B$27:$H$27</c:f>
              <c:numCache>
                <c:formatCode>_([$$-409]* #,##0.00_);_([$$-409]* \(#,##0.00\);_([$$-409]* "-"??_);_(@_)</c:formatCode>
                <c:ptCount val="7"/>
                <c:pt idx="0">
                  <c:v>206980</c:v>
                </c:pt>
                <c:pt idx="1">
                  <c:v>216854</c:v>
                </c:pt>
                <c:pt idx="2" formatCode="_(&quot;$&quot;* #,##0.00_);_(&quot;$&quot;* \(#,##0.00\);_(&quot;$&quot;* &quot;-&quot;??_);_(@_)">
                  <c:v>215963</c:v>
                </c:pt>
                <c:pt idx="3" formatCode="_(&quot;$&quot;* #,##0.00_);_(&quot;$&quot;* \(#,##0.00\);_(&quot;$&quot;* &quot;-&quot;??_);_(@_)">
                  <c:v>242918</c:v>
                </c:pt>
                <c:pt idx="4" formatCode="_(&quot;$&quot;* #,##0.00_);_(&quot;$&quot;* \(#,##0.00\);_(&quot;$&quot;* &quot;-&quot;??_);_(@_)">
                  <c:v>215250</c:v>
                </c:pt>
                <c:pt idx="5" formatCode="_(&quot;$&quot;* #,##0.00_);_(&quot;$&quot;* \(#,##0.00\);_(&quot;$&quot;* &quot;-&quot;??_);_(@_)">
                  <c:v>226518.5</c:v>
                </c:pt>
                <c:pt idx="6" formatCode="_(&quot;$&quot;* #,##0.00_);_(&quot;$&quot;* \(#,##0.00\);_(&quot;$&quot;* &quot;-&quot;??_);_(@_)">
                  <c:v>235625.05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D-487B-8E94-8F3312FAB09F}"/>
            </c:ext>
          </c:extLst>
        </c:ser>
        <c:ser>
          <c:idx val="1"/>
          <c:order val="1"/>
          <c:tx>
            <c:strRef>
              <c:f>Sheet1!$A$28</c:f>
              <c:strCache>
                <c:ptCount val="1"/>
                <c:pt idx="0">
                  <c:v>Total Income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Sheet1!$B$28:$H$28</c:f>
              <c:numCache>
                <c:formatCode>_([$$-409]* #,##0.00_);_([$$-409]* \(#,##0.00\);_([$$-409]* "-"??_);_(@_)</c:formatCode>
                <c:ptCount val="7"/>
                <c:pt idx="0">
                  <c:v>209465</c:v>
                </c:pt>
                <c:pt idx="1">
                  <c:v>204008</c:v>
                </c:pt>
                <c:pt idx="2" formatCode="_(&quot;$&quot;* #,##0.00_);_(&quot;$&quot;* \(#,##0.00\);_(&quot;$&quot;* &quot;-&quot;??_);_(@_)">
                  <c:v>207710</c:v>
                </c:pt>
                <c:pt idx="3" formatCode="_(&quot;$&quot;* #,##0.00_);_(&quot;$&quot;* \(#,##0.00\);_(&quot;$&quot;* &quot;-&quot;??_);_(@_)">
                  <c:v>271215</c:v>
                </c:pt>
                <c:pt idx="4" formatCode="_(&quot;$&quot;* #,##0.00_);_(&quot;$&quot;* \(#,##0.00\);_(&quot;$&quot;* &quot;-&quot;??_);_(@_)">
                  <c:v>201526</c:v>
                </c:pt>
                <c:pt idx="5" formatCode="_(&quot;$&quot;* #,##0.00_);_(&quot;$&quot;* \(#,##0.00\);_(&quot;$&quot;* &quot;-&quot;??_);_(@_)">
                  <c:v>187452.1</c:v>
                </c:pt>
                <c:pt idx="6" formatCode="_(&quot;$&quot;* #,##0.00_);_(&quot;$&quot;* \(#,##0.00\);_(&quot;$&quot;* &quot;-&quot;??_);_(@_)">
                  <c:v>184417.31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D-487B-8E94-8F3312FAB09F}"/>
            </c:ext>
          </c:extLst>
        </c:ser>
        <c:ser>
          <c:idx val="2"/>
          <c:order val="2"/>
          <c:tx>
            <c:strRef>
              <c:f>Sheet1!$A$29</c:f>
              <c:strCache>
                <c:ptCount val="1"/>
                <c:pt idx="0">
                  <c:v>Net gain/loss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Sheet1!$B$29:$H$29</c:f>
              <c:numCache>
                <c:formatCode>_([$$-409]* #,##0.00_);_([$$-409]* \(#,##0.00\);_([$$-409]* "-"??_);_(@_)</c:formatCode>
                <c:ptCount val="7"/>
                <c:pt idx="0">
                  <c:v>2485</c:v>
                </c:pt>
                <c:pt idx="1">
                  <c:v>-12846</c:v>
                </c:pt>
                <c:pt idx="2" formatCode="_(&quot;$&quot;* #,##0.00_);_(&quot;$&quot;* \(#,##0.00\);_(&quot;$&quot;* &quot;-&quot;??_);_(@_)">
                  <c:v>-8253</c:v>
                </c:pt>
                <c:pt idx="3" formatCode="_(&quot;$&quot;* #,##0.00_);_(&quot;$&quot;* \(#,##0.00\);_(&quot;$&quot;* &quot;-&quot;??_);_(@_)">
                  <c:v>28297</c:v>
                </c:pt>
                <c:pt idx="4" formatCode="_(&quot;$&quot;* #,##0.00_);_(&quot;$&quot;* \(#,##0.00\);_(&quot;$&quot;* &quot;-&quot;??_);_(@_)">
                  <c:v>-13724</c:v>
                </c:pt>
                <c:pt idx="5" formatCode="_(&quot;$&quot;* #,##0.00_);_(&quot;$&quot;* \(#,##0.00\);_(&quot;$&quot;* &quot;-&quot;??_);_(@_)">
                  <c:v>-39066.399999999994</c:v>
                </c:pt>
                <c:pt idx="6" formatCode="_(&quot;$&quot;* #,##0.00_);_(&quot;$&quot;* \(#,##0.00\);_(&quot;$&quot;* &quot;-&quot;??_);_(@_)">
                  <c:v>-51207.739999999991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9D-487B-8E94-8F3312FAB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993816"/>
        <c:axId val="479993424"/>
      </c:lineChart>
      <c:catAx>
        <c:axId val="479993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93424"/>
        <c:crosses val="autoZero"/>
        <c:auto val="1"/>
        <c:lblAlgn val="ctr"/>
        <c:lblOffset val="100"/>
        <c:noMultiLvlLbl val="0"/>
      </c:catAx>
      <c:valAx>
        <c:axId val="47999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9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Sheet1!$A$27</c:f>
              <c:strCache>
                <c:ptCount val="1"/>
                <c:pt idx="0">
                  <c:v>Total Expense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Sheet1!$B$27:$H$27</c:f>
              <c:numCache>
                <c:formatCode>_([$$-409]* #,##0.00_);_([$$-409]* \(#,##0.00\);_([$$-409]* "-"??_);_(@_)</c:formatCode>
                <c:ptCount val="7"/>
                <c:pt idx="0">
                  <c:v>206980</c:v>
                </c:pt>
                <c:pt idx="1">
                  <c:v>216854</c:v>
                </c:pt>
                <c:pt idx="2" formatCode="_(&quot;$&quot;* #,##0.00_);_(&quot;$&quot;* \(#,##0.00\);_(&quot;$&quot;* &quot;-&quot;??_);_(@_)">
                  <c:v>215963</c:v>
                </c:pt>
                <c:pt idx="3" formatCode="_(&quot;$&quot;* #,##0.00_);_(&quot;$&quot;* \(#,##0.00\);_(&quot;$&quot;* &quot;-&quot;??_);_(@_)">
                  <c:v>242918</c:v>
                </c:pt>
                <c:pt idx="4" formatCode="_(&quot;$&quot;* #,##0.00_);_(&quot;$&quot;* \(#,##0.00\);_(&quot;$&quot;* &quot;-&quot;??_);_(@_)">
                  <c:v>215250</c:v>
                </c:pt>
                <c:pt idx="5" formatCode="_(&quot;$&quot;* #,##0.00_);_(&quot;$&quot;* \(#,##0.00\);_(&quot;$&quot;* &quot;-&quot;??_);_(@_)">
                  <c:v>226518.5</c:v>
                </c:pt>
                <c:pt idx="6" formatCode="_(&quot;$&quot;* #,##0.00_);_(&quot;$&quot;* \(#,##0.00\);_(&quot;$&quot;* &quot;-&quot;??_);_(@_)">
                  <c:v>235625.05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2-4C7C-842B-7BC09A60A6BC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Sheet1!$B$3:$H$3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1A72-4C7C-842B-7BC09A60A6BC}"/>
            </c:ext>
          </c:extLst>
        </c:ser>
        <c:ser>
          <c:idx val="2"/>
          <c:order val="2"/>
          <c:tx>
            <c:strRef>
              <c:f>Sheet1!$A$28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Sheet1!$B$28:$I$28</c:f>
              <c:numCache>
                <c:formatCode>_([$$-409]* #,##0.00_);_([$$-409]* \(#,##0.00\);_([$$-409]* "-"??_);_(@_)</c:formatCode>
                <c:ptCount val="8"/>
                <c:pt idx="0">
                  <c:v>209465</c:v>
                </c:pt>
                <c:pt idx="1">
                  <c:v>204008</c:v>
                </c:pt>
                <c:pt idx="2" formatCode="_(&quot;$&quot;* #,##0.00_);_(&quot;$&quot;* \(#,##0.00\);_(&quot;$&quot;* &quot;-&quot;??_);_(@_)">
                  <c:v>207710</c:v>
                </c:pt>
                <c:pt idx="3" formatCode="_(&quot;$&quot;* #,##0.00_);_(&quot;$&quot;* \(#,##0.00\);_(&quot;$&quot;* &quot;-&quot;??_);_(@_)">
                  <c:v>271215</c:v>
                </c:pt>
                <c:pt idx="4" formatCode="_(&quot;$&quot;* #,##0.00_);_(&quot;$&quot;* \(#,##0.00\);_(&quot;$&quot;* &quot;-&quot;??_);_(@_)">
                  <c:v>201526</c:v>
                </c:pt>
                <c:pt idx="5" formatCode="_(&quot;$&quot;* #,##0.00_);_(&quot;$&quot;* \(#,##0.00\);_(&quot;$&quot;* &quot;-&quot;??_);_(@_)">
                  <c:v>187452.1</c:v>
                </c:pt>
                <c:pt idx="6" formatCode="_(&quot;$&quot;* #,##0.00_);_(&quot;$&quot;* \(#,##0.00\);_(&quot;$&quot;* &quot;-&quot;??_);_(@_)">
                  <c:v>184417.31</c:v>
                </c:pt>
                <c:pt idx="7" formatCode="_(&quot;$&quot;* #,##0.00_);_(&quot;$&quot;* \(#,##0.00\);_(&quot;$&quot;* &quot;-&quot;??_);_(@_)">
                  <c:v>216544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72-4C7C-842B-7BC09A60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727936"/>
        <c:axId val="315728328"/>
      </c:barChart>
      <c:catAx>
        <c:axId val="31572793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28328"/>
        <c:crosses val="autoZero"/>
        <c:auto val="1"/>
        <c:lblAlgn val="ctr"/>
        <c:lblOffset val="100"/>
        <c:noMultiLvlLbl val="0"/>
      </c:catAx>
      <c:valAx>
        <c:axId val="31572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2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114300</xdr:rowOff>
    </xdr:from>
    <xdr:to>
      <xdr:col>12</xdr:col>
      <xdr:colOff>469900</xdr:colOff>
      <xdr:row>48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44450</xdr:colOff>
      <xdr:row>14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35" workbookViewId="0">
      <selection activeCell="A27" sqref="A27"/>
    </sheetView>
  </sheetViews>
  <sheetFormatPr defaultRowHeight="15" x14ac:dyDescent="0.25"/>
  <cols>
    <col min="1" max="1" width="13.140625" style="6" customWidth="1"/>
    <col min="2" max="2" width="13.140625" bestFit="1" customWidth="1"/>
    <col min="3" max="5" width="13.7109375" bestFit="1" customWidth="1"/>
    <col min="6" max="7" width="13.140625" bestFit="1" customWidth="1"/>
    <col min="8" max="8" width="14.7109375" bestFit="1" customWidth="1"/>
    <col min="9" max="9" width="13.140625" bestFit="1" customWidth="1"/>
  </cols>
  <sheetData>
    <row r="1" spans="1:9" ht="21" x14ac:dyDescent="0.35">
      <c r="A1" s="8"/>
      <c r="B1" s="3" t="s">
        <v>8</v>
      </c>
    </row>
    <row r="2" spans="1:9" s="2" customFormat="1" ht="18.75" x14ac:dyDescent="0.3">
      <c r="G2" s="2" t="s">
        <v>9</v>
      </c>
      <c r="I2" s="19">
        <v>2019</v>
      </c>
    </row>
    <row r="3" spans="1:9" s="20" customFormat="1" ht="18.75" x14ac:dyDescent="0.3">
      <c r="A3" s="20" t="s">
        <v>0</v>
      </c>
      <c r="B3" s="20">
        <v>2014</v>
      </c>
      <c r="C3" s="20">
        <v>2015</v>
      </c>
      <c r="D3" s="20">
        <v>2016</v>
      </c>
      <c r="E3" s="20">
        <v>2017</v>
      </c>
      <c r="F3" s="20">
        <v>2018</v>
      </c>
      <c r="G3" s="20">
        <v>2019</v>
      </c>
      <c r="H3" s="20">
        <v>2020</v>
      </c>
      <c r="I3" s="20" t="s">
        <v>1</v>
      </c>
    </row>
    <row r="4" spans="1:9" s="2" customFormat="1" ht="23.45" customHeight="1" x14ac:dyDescent="0.3">
      <c r="A4" s="5" t="s">
        <v>2</v>
      </c>
    </row>
    <row r="5" spans="1:9" s="2" customFormat="1" ht="18.75" x14ac:dyDescent="0.3">
      <c r="A5" s="5" t="s">
        <v>13</v>
      </c>
    </row>
    <row r="6" spans="1:9" s="4" customFormat="1" ht="11.25" x14ac:dyDescent="0.2">
      <c r="A6" s="7" t="s">
        <v>5</v>
      </c>
    </row>
    <row r="7" spans="1:9" s="1" customFormat="1" ht="15.75" x14ac:dyDescent="0.25">
      <c r="A7" s="10" t="s">
        <v>4</v>
      </c>
      <c r="B7" s="15">
        <v>176228</v>
      </c>
      <c r="C7" s="15">
        <v>167359</v>
      </c>
      <c r="D7" s="13">
        <v>184164</v>
      </c>
      <c r="E7" s="13">
        <v>182125</v>
      </c>
      <c r="F7" s="13">
        <v>152122</v>
      </c>
      <c r="G7" s="13">
        <v>146900</v>
      </c>
      <c r="H7" s="13">
        <v>141400</v>
      </c>
      <c r="I7" s="13">
        <v>180314</v>
      </c>
    </row>
    <row r="8" spans="1:9" s="1" customFormat="1" ht="15.75" x14ac:dyDescent="0.25">
      <c r="A8" s="10" t="s">
        <v>6</v>
      </c>
      <c r="B8" s="15">
        <v>5814</v>
      </c>
      <c r="C8" s="15">
        <v>3695</v>
      </c>
      <c r="D8" s="13">
        <v>2076</v>
      </c>
      <c r="E8" s="13">
        <v>20510</v>
      </c>
      <c r="F8" s="13">
        <v>8727</v>
      </c>
      <c r="G8" s="13">
        <v>5100</v>
      </c>
      <c r="H8" s="13">
        <v>5100</v>
      </c>
      <c r="I8" s="13">
        <v>3000</v>
      </c>
    </row>
    <row r="9" spans="1:9" s="1" customFormat="1" ht="15.75" x14ac:dyDescent="0.25">
      <c r="A9" s="10" t="s">
        <v>11</v>
      </c>
      <c r="B9" s="15">
        <v>21027</v>
      </c>
      <c r="C9" s="15">
        <v>21222</v>
      </c>
      <c r="D9" s="13">
        <v>14772</v>
      </c>
      <c r="E9" s="13">
        <v>19703</v>
      </c>
      <c r="F9" s="13">
        <v>22411</v>
      </c>
      <c r="G9" s="13">
        <f>1.1*F9</f>
        <v>24652.100000000002</v>
      </c>
      <c r="H9" s="13">
        <f>1.1*G9</f>
        <v>27117.310000000005</v>
      </c>
      <c r="I9" s="13">
        <v>27730</v>
      </c>
    </row>
    <row r="10" spans="1:9" s="1" customFormat="1" ht="15.75" x14ac:dyDescent="0.25">
      <c r="A10" s="10" t="s">
        <v>7</v>
      </c>
      <c r="B10" s="15">
        <v>6396</v>
      </c>
      <c r="C10" s="15">
        <v>11732</v>
      </c>
      <c r="D10" s="13">
        <v>6698</v>
      </c>
      <c r="E10" s="13">
        <v>48877</v>
      </c>
      <c r="F10" s="13">
        <v>18266</v>
      </c>
      <c r="G10" s="13">
        <v>10800</v>
      </c>
      <c r="H10" s="13">
        <v>10800</v>
      </c>
      <c r="I10" s="13">
        <v>5500</v>
      </c>
    </row>
    <row r="11" spans="1:9" s="1" customFormat="1" ht="15.75" x14ac:dyDescent="0.25">
      <c r="A11" s="10"/>
      <c r="B11" s="15"/>
      <c r="C11" s="15"/>
      <c r="D11" s="13"/>
      <c r="E11" s="13"/>
      <c r="F11" s="13"/>
      <c r="G11" s="13"/>
      <c r="H11" s="13"/>
      <c r="I11" s="13"/>
    </row>
    <row r="13" spans="1:9" s="4" customFormat="1" ht="11.25" x14ac:dyDescent="0.2">
      <c r="A13" s="7"/>
      <c r="B13" s="16"/>
      <c r="C13" s="16"/>
    </row>
    <row r="14" spans="1:9" s="4" customFormat="1" ht="11.25" x14ac:dyDescent="0.2">
      <c r="A14" s="7"/>
      <c r="B14" s="16"/>
      <c r="C14" s="16"/>
    </row>
    <row r="15" spans="1:9" s="2" customFormat="1" ht="18.75" x14ac:dyDescent="0.3">
      <c r="A15" s="5" t="s">
        <v>12</v>
      </c>
      <c r="B15" s="17"/>
      <c r="C15" s="17"/>
    </row>
    <row r="16" spans="1:9" s="4" customFormat="1" ht="11.25" x14ac:dyDescent="0.2">
      <c r="A16" s="7"/>
      <c r="B16" s="16"/>
      <c r="C16" s="16"/>
    </row>
    <row r="17" spans="1:9" s="1" customFormat="1" ht="15.75" x14ac:dyDescent="0.25">
      <c r="A17" s="10" t="s">
        <v>14</v>
      </c>
      <c r="B17" s="15">
        <f>69085+35262</f>
        <v>104347</v>
      </c>
      <c r="C17" s="15">
        <f>78183+28847</f>
        <v>107030</v>
      </c>
      <c r="D17" s="13">
        <f>78958+35977</f>
        <v>114935</v>
      </c>
      <c r="E17" s="13">
        <f>88839+36627</f>
        <v>125466</v>
      </c>
      <c r="F17" s="13">
        <f>87262+31141</f>
        <v>118403</v>
      </c>
      <c r="G17" s="13">
        <f>F17+3250</f>
        <v>121653</v>
      </c>
      <c r="H17" s="13">
        <f>G17+3250</f>
        <v>124903</v>
      </c>
      <c r="I17" s="13">
        <f>93744+35800</f>
        <v>129544</v>
      </c>
    </row>
    <row r="18" spans="1:9" s="1" customFormat="1" ht="15.75" x14ac:dyDescent="0.25">
      <c r="A18" s="10" t="s">
        <v>16</v>
      </c>
      <c r="B18" s="15">
        <v>13054</v>
      </c>
      <c r="C18" s="15">
        <v>12314</v>
      </c>
      <c r="D18" s="13">
        <v>23939</v>
      </c>
      <c r="E18" s="13">
        <v>19171</v>
      </c>
      <c r="F18" s="13">
        <v>17366</v>
      </c>
      <c r="G18" s="13">
        <v>18000</v>
      </c>
      <c r="H18" s="13">
        <v>19500</v>
      </c>
      <c r="I18" s="13">
        <v>16700</v>
      </c>
    </row>
    <row r="19" spans="1:9" s="4" customFormat="1" ht="11.25" x14ac:dyDescent="0.2">
      <c r="A19" s="7"/>
      <c r="B19" s="16"/>
      <c r="C19" s="16"/>
      <c r="D19" s="12"/>
      <c r="E19" s="12"/>
      <c r="F19" s="12"/>
      <c r="G19" s="12"/>
      <c r="H19" s="12"/>
      <c r="I19" s="12"/>
    </row>
    <row r="20" spans="1:9" s="9" customFormat="1" x14ac:dyDescent="0.25">
      <c r="A20" s="6" t="s">
        <v>3</v>
      </c>
      <c r="B20" s="18">
        <v>45645</v>
      </c>
      <c r="C20" s="18">
        <v>50711</v>
      </c>
      <c r="D20" s="11">
        <v>38649</v>
      </c>
      <c r="E20" s="11">
        <v>58665</v>
      </c>
      <c r="F20" s="11">
        <v>39605</v>
      </c>
      <c r="G20" s="11">
        <f>F20*1.1</f>
        <v>43565.5</v>
      </c>
      <c r="H20" s="11">
        <f>G20*1.1</f>
        <v>47922.05</v>
      </c>
      <c r="I20" s="11">
        <v>41950</v>
      </c>
    </row>
    <row r="21" spans="1:9" s="9" customFormat="1" x14ac:dyDescent="0.25">
      <c r="A21" s="6" t="s">
        <v>15</v>
      </c>
      <c r="B21" s="18">
        <v>22232</v>
      </c>
      <c r="C21" s="18">
        <v>21768</v>
      </c>
      <c r="D21" s="11">
        <v>21732</v>
      </c>
      <c r="E21" s="11">
        <v>21732</v>
      </c>
      <c r="F21" s="11">
        <v>10800</v>
      </c>
      <c r="G21" s="11">
        <v>10800</v>
      </c>
      <c r="H21" s="11">
        <v>10800</v>
      </c>
      <c r="I21" s="11">
        <v>10800</v>
      </c>
    </row>
    <row r="22" spans="1:9" s="9" customFormat="1" x14ac:dyDescent="0.25">
      <c r="A22" s="6" t="s">
        <v>17</v>
      </c>
      <c r="B22" s="18"/>
      <c r="C22" s="18"/>
      <c r="D22" s="11">
        <v>0</v>
      </c>
      <c r="E22" s="11"/>
      <c r="F22" s="11">
        <v>18049</v>
      </c>
      <c r="G22" s="11">
        <v>15000</v>
      </c>
      <c r="H22" s="11">
        <v>15000</v>
      </c>
      <c r="I22" s="11"/>
    </row>
    <row r="23" spans="1:9" s="1" customFormat="1" ht="15.75" x14ac:dyDescent="0.25">
      <c r="A23" s="10" t="s">
        <v>18</v>
      </c>
      <c r="B23" s="15">
        <f t="shared" ref="B23:I23" si="0">SUM(B20:B22)</f>
        <v>67877</v>
      </c>
      <c r="C23" s="15">
        <f t="shared" si="0"/>
        <v>72479</v>
      </c>
      <c r="D23" s="13">
        <f t="shared" si="0"/>
        <v>60381</v>
      </c>
      <c r="E23" s="13">
        <f t="shared" si="0"/>
        <v>80397</v>
      </c>
      <c r="F23" s="13">
        <f t="shared" si="0"/>
        <v>68454</v>
      </c>
      <c r="G23" s="13">
        <f t="shared" si="0"/>
        <v>69365.5</v>
      </c>
      <c r="H23" s="13">
        <f t="shared" si="0"/>
        <v>73722.05</v>
      </c>
      <c r="I23" s="13">
        <f t="shared" si="0"/>
        <v>52750</v>
      </c>
    </row>
    <row r="24" spans="1:9" s="4" customFormat="1" ht="11.25" x14ac:dyDescent="0.2">
      <c r="A24" s="7"/>
      <c r="B24" s="16"/>
      <c r="C24" s="16" t="s">
        <v>5</v>
      </c>
      <c r="D24" s="12"/>
      <c r="E24" s="12" t="s">
        <v>5</v>
      </c>
      <c r="F24" s="12"/>
      <c r="G24" s="12"/>
      <c r="H24" s="12"/>
      <c r="I24" s="12"/>
    </row>
    <row r="25" spans="1:9" s="1" customFormat="1" ht="15.75" x14ac:dyDescent="0.25">
      <c r="A25" s="10" t="s">
        <v>19</v>
      </c>
      <c r="B25" s="15">
        <f>B27-B17-B18-B23</f>
        <v>21702</v>
      </c>
      <c r="C25" s="15">
        <f>C27-C17-C18-C23</f>
        <v>25031</v>
      </c>
      <c r="D25" s="13">
        <f>D27-D17-D18-D23</f>
        <v>16708</v>
      </c>
      <c r="E25" s="13">
        <f>E27-E17-E18-E23</f>
        <v>17884</v>
      </c>
      <c r="F25" s="13">
        <f>F27-F17-F18-F23</f>
        <v>11027</v>
      </c>
      <c r="G25" s="13">
        <v>17500</v>
      </c>
      <c r="H25" s="13">
        <v>17500</v>
      </c>
      <c r="I25" s="13">
        <f>I27-I17-I18-I23</f>
        <v>17550</v>
      </c>
    </row>
    <row r="26" spans="1:9" s="4" customFormat="1" ht="11.25" x14ac:dyDescent="0.2">
      <c r="A26" s="7"/>
      <c r="B26" s="16"/>
      <c r="C26" s="16"/>
      <c r="D26" s="12"/>
      <c r="E26" s="12"/>
      <c r="F26" s="12"/>
      <c r="G26" s="12"/>
      <c r="H26" s="12"/>
      <c r="I26" s="12"/>
    </row>
    <row r="27" spans="1:9" s="10" customFormat="1" ht="15.75" x14ac:dyDescent="0.25">
      <c r="A27" s="10" t="s">
        <v>20</v>
      </c>
      <c r="B27" s="14">
        <v>206980</v>
      </c>
      <c r="C27" s="14">
        <v>216854</v>
      </c>
      <c r="D27" s="21">
        <v>215963</v>
      </c>
      <c r="E27" s="21">
        <v>242918</v>
      </c>
      <c r="F27" s="21">
        <v>215250</v>
      </c>
      <c r="G27" s="21">
        <f>G17+G18+G23+G25</f>
        <v>226518.5</v>
      </c>
      <c r="H27" s="21">
        <f>H17+H18+H23+H25</f>
        <v>235625.05</v>
      </c>
      <c r="I27" s="21">
        <v>216544</v>
      </c>
    </row>
    <row r="28" spans="1:9" s="10" customFormat="1" ht="15.75" x14ac:dyDescent="0.25">
      <c r="A28" s="10" t="s">
        <v>10</v>
      </c>
      <c r="B28" s="14">
        <f>SUM(B7:B11)</f>
        <v>209465</v>
      </c>
      <c r="C28" s="14">
        <f>SUM(C7:C11)</f>
        <v>204008</v>
      </c>
      <c r="D28" s="21">
        <f>SUM(D7:D11)</f>
        <v>207710</v>
      </c>
      <c r="E28" s="21">
        <f>SUM(E7:E11)</f>
        <v>271215</v>
      </c>
      <c r="F28" s="21">
        <f>SUM(F7:F11)</f>
        <v>201526</v>
      </c>
      <c r="G28" s="21">
        <f>SUM(G7:G10)</f>
        <v>187452.1</v>
      </c>
      <c r="H28" s="21">
        <f>SUM(H7:H10)</f>
        <v>184417.31</v>
      </c>
      <c r="I28" s="21">
        <f>SUM(I7:I11)</f>
        <v>216544</v>
      </c>
    </row>
    <row r="29" spans="1:9" s="10" customFormat="1" ht="15.75" x14ac:dyDescent="0.25">
      <c r="A29" s="10" t="s">
        <v>27</v>
      </c>
      <c r="B29" s="14">
        <f t="shared" ref="B29:H29" si="1">B28-B27</f>
        <v>2485</v>
      </c>
      <c r="C29" s="22">
        <f t="shared" si="1"/>
        <v>-12846</v>
      </c>
      <c r="D29" s="23">
        <f t="shared" si="1"/>
        <v>-8253</v>
      </c>
      <c r="E29" s="21">
        <f t="shared" si="1"/>
        <v>28297</v>
      </c>
      <c r="F29" s="23">
        <f t="shared" si="1"/>
        <v>-13724</v>
      </c>
      <c r="G29" s="23">
        <f t="shared" si="1"/>
        <v>-39066.399999999994</v>
      </c>
      <c r="H29" s="23">
        <f t="shared" si="1"/>
        <v>-51207.739999999991</v>
      </c>
      <c r="I29" s="21"/>
    </row>
    <row r="30" spans="1:9" s="1" customFormat="1" ht="15.75" x14ac:dyDescent="0.25">
      <c r="A30" s="10"/>
      <c r="B30" s="15"/>
      <c r="C30" s="15"/>
      <c r="F30" s="24"/>
      <c r="G30" s="24"/>
      <c r="H30" s="24"/>
    </row>
    <row r="31" spans="1:9" x14ac:dyDescent="0.25">
      <c r="A31" s="6" t="s">
        <v>21</v>
      </c>
      <c r="C31" t="s">
        <v>22</v>
      </c>
    </row>
    <row r="32" spans="1:9" x14ac:dyDescent="0.25">
      <c r="C32" t="s">
        <v>23</v>
      </c>
    </row>
    <row r="33" spans="3:3" x14ac:dyDescent="0.25">
      <c r="C33" t="s">
        <v>24</v>
      </c>
    </row>
    <row r="34" spans="3:3" x14ac:dyDescent="0.25">
      <c r="C34" t="s">
        <v>25</v>
      </c>
    </row>
    <row r="35" spans="3:3" x14ac:dyDescent="0.25">
      <c r="C35" t="s">
        <v>26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Karen Halvorson</cp:lastModifiedBy>
  <cp:lastPrinted>2019-01-20T21:28:44Z</cp:lastPrinted>
  <dcterms:created xsi:type="dcterms:W3CDTF">2019-01-19T21:17:55Z</dcterms:created>
  <dcterms:modified xsi:type="dcterms:W3CDTF">2019-01-29T23:33:29Z</dcterms:modified>
</cp:coreProperties>
</file>